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_ศป.1\ประชาสัมพันธ์เวป\"/>
    </mc:Choice>
  </mc:AlternateContent>
  <xr:revisionPtr revIDLastSave="0" documentId="8_{1113A7D5-04AD-4804-AFA9-50BCFE81C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คำนว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IIENdLznfowC0A3f9yRzvbq+ns4r+39d5G0xgVnvO5c="/>
    </ext>
  </extLst>
</workbook>
</file>

<file path=xl/calcChain.xml><?xml version="1.0" encoding="utf-8"?>
<calcChain xmlns="http://schemas.openxmlformats.org/spreadsheetml/2006/main">
  <c r="C31" i="1" l="1"/>
  <c r="C32" i="1" s="1"/>
  <c r="C33" i="1" s="1"/>
  <c r="C34" i="1" s="1"/>
  <c r="C35" i="1" s="1"/>
  <c r="C36" i="1" s="1"/>
  <c r="C30" i="1"/>
  <c r="C29" i="1"/>
  <c r="C28" i="1"/>
  <c r="C22" i="1"/>
  <c r="R11" i="1"/>
  <c r="S11" i="1" s="1"/>
  <c r="Q11" i="1"/>
  <c r="P11" i="1"/>
  <c r="T11" i="1" s="1"/>
  <c r="U11" i="1" s="1"/>
  <c r="V11" i="1" s="1"/>
  <c r="O11" i="1"/>
  <c r="A2" i="1"/>
  <c r="A3" i="1" s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<sst xmlns="http://schemas.openxmlformats.org/spreadsheetml/2006/main" count="73" uniqueCount="45">
  <si>
    <t>ที่ดินหน่วยนอกเหนือ</t>
  </si>
  <si>
    <t>แปลงที่ดินใช้ประโยชน์เป็นทาง</t>
  </si>
  <si>
    <t>รูปแปลงขนมเปียกปูน</t>
  </si>
  <si>
    <t>รูปแปลงที่ดินปกติ</t>
  </si>
  <si>
    <t>รูปแปลงธง (2-8 ม.)</t>
  </si>
  <si>
    <t>รูปแปลงธง (น้อยกว่า 2 ม.)</t>
  </si>
  <si>
    <t>สามเหลี่ยมฐานติดถนน</t>
  </si>
  <si>
    <t>สามเหลี่ยมติดถนนมุมเดียว</t>
  </si>
  <si>
    <t>ระวางภูมิประเทศ</t>
  </si>
  <si>
    <t>ระวาง UTM</t>
  </si>
  <si>
    <t>แผ่น</t>
  </si>
  <si>
    <t>มาตราส่วน</t>
  </si>
  <si>
    <t>เลขที่ดิน</t>
  </si>
  <si>
    <t>ไร่</t>
  </si>
  <si>
    <t>งาน</t>
  </si>
  <si>
    <t>ตารางวา</t>
  </si>
  <si>
    <t>รวม (ตร.ว.)</t>
  </si>
  <si>
    <t>มูลค่าถนน</t>
  </si>
  <si>
    <t>ความลึกมาตราฐาน (ม.)</t>
  </si>
  <si>
    <t>ความลึกแปลงที่ดิน (ม.)</t>
  </si>
  <si>
    <t>ประเภทรูปแปลง</t>
  </si>
  <si>
    <t>ราคาหน่วยที่ดินไม่มีทางเข้าออก</t>
  </si>
  <si>
    <t>ราคาตาดีต่ำสุด</t>
  </si>
  <si>
    <t>ปรับลดรูปแปลง</t>
  </si>
  <si>
    <t>ระยะความลึก</t>
  </si>
  <si>
    <t>ปรับลดระยะความลึก</t>
  </si>
  <si>
    <t>คำนวณราคา</t>
  </si>
  <si>
    <t>ราคาประเมินก่อนปรับเลขกลม</t>
  </si>
  <si>
    <t>ราคาประเมิน</t>
  </si>
  <si>
    <t>ราคาประเมินทั้งแปลง</t>
  </si>
  <si>
    <r>
      <rPr>
        <b/>
        <u/>
        <sz val="11"/>
        <color theme="1"/>
        <rFont val="Tahoma"/>
      </rPr>
      <t>หมายเหตุ</t>
    </r>
    <r>
      <rPr>
        <b/>
        <sz val="11"/>
        <color theme="1"/>
        <rFont val="Tahoma"/>
      </rPr>
      <t>ในช่องสีเหลืองต้องใส่ข้อมูลให้ครบถ้วน</t>
    </r>
  </si>
  <si>
    <t>4923IV</t>
  </si>
  <si>
    <t>โปรแกรมคำนวณราคาประเมิน</t>
  </si>
  <si>
    <t>ตำแหน่งแปลงที่ดิน</t>
  </si>
  <si>
    <t>เนื้อที่</t>
  </si>
  <si>
    <t xml:space="preserve">เนื้อที่ </t>
  </si>
  <si>
    <t>วา</t>
  </si>
  <si>
    <t>เนื้อที่ดินรวม (ตร.ว.)</t>
  </si>
  <si>
    <t>เงื่อนไขการคำนวณราคาประเมิน</t>
  </si>
  <si>
    <t>บาท/ตร.ว.</t>
  </si>
  <si>
    <t>ความลึกมาตรฐาน (ม.)</t>
  </si>
  <si>
    <t>เมตร</t>
  </si>
  <si>
    <t>ราคาประเมินหน่วยที่ดินนอกเหนือ</t>
  </si>
  <si>
    <t>ราคาประเมิน (บ./ตร.ว.)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</si>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</sst>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11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1"/>
      <color theme="1"/>
      <name val="Tahoma"/>
    </font>
    <font>
      <b/>
      <sz val="11"/>
      <color theme="1"/>
      <name val="Tahoma"/>
    </font>
    <font>
      <sz val="28"/>
      <color theme="1"/>
      <name val="Angsana New"/>
    </font>
    <font>
      <sz val="11"/>
      <name val="Tahoma"/>
    </font>
    <font>
      <sz val="20"/>
      <color theme="1"/>
      <name val="Angsana New"/>
    </font>
    <font>
      <sz val="16"/>
      <color theme="1"/>
      <name val="Angsana New"/>
    </font>
    <font>
      <sz val="26"/>
      <color theme="1"/>
      <name val="Angsana New"/>
    </font>
    <font>
      <sz val="36"/>
      <color theme="1"/>
      <name val="Angsana New"/>
    </font>
    <font>
      <b/>
      <u/>
      <sz val="11"/>
      <color theme="1"/>
      <name val="Tahoma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E42C2C"/>
        <bgColor rgb="FFE42C2C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wrapText="1"/>
    </xf>
    <xf numFmtId="3" fontId="2" fillId="2" borderId="3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3" xfId="0" applyFont="1" applyBorder="1"/>
    <xf numFmtId="187" fontId="2" fillId="0" borderId="3" xfId="0" applyNumberFormat="1" applyFont="1" applyBorder="1"/>
    <xf numFmtId="0" fontId="2" fillId="0" borderId="4" xfId="0" applyFont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0" borderId="4" xfId="0" applyFont="1" applyBorder="1"/>
    <xf numFmtId="187" fontId="2" fillId="0" borderId="4" xfId="0" applyNumberFormat="1" applyFont="1" applyBorder="1"/>
    <xf numFmtId="0" fontId="2" fillId="0" borderId="0" xfId="0" applyFont="1" applyAlignment="1">
      <alignment wrapText="1"/>
    </xf>
    <xf numFmtId="187" fontId="2" fillId="0" borderId="0" xfId="0" applyNumberFormat="1" applyFont="1"/>
    <xf numFmtId="0" fontId="2" fillId="3" borderId="9" xfId="0" applyFont="1" applyFill="1" applyBorder="1" applyAlignment="1">
      <alignment wrapText="1"/>
    </xf>
    <xf numFmtId="3" fontId="2" fillId="3" borderId="1" xfId="0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7" fillId="3" borderId="1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7" fillId="3" borderId="14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14" xfId="0" applyFont="1" applyFill="1" applyBorder="1"/>
    <xf numFmtId="0" fontId="2" fillId="3" borderId="1" xfId="0" applyFont="1" applyFill="1" applyBorder="1"/>
    <xf numFmtId="0" fontId="6" fillId="4" borderId="17" xfId="0" applyFont="1" applyFill="1" applyBorder="1"/>
    <xf numFmtId="0" fontId="7" fillId="6" borderId="2" xfId="0" applyFont="1" applyFill="1" applyBorder="1" applyAlignment="1">
      <alignment horizontal="center" vertical="center"/>
    </xf>
    <xf numFmtId="0" fontId="7" fillId="6" borderId="14" xfId="0" applyFont="1" applyFill="1" applyBorder="1"/>
    <xf numFmtId="0" fontId="7" fillId="7" borderId="19" xfId="0" applyFont="1" applyFill="1" applyBorder="1" applyAlignment="1">
      <alignment horizontal="center" vertical="center"/>
    </xf>
    <xf numFmtId="0" fontId="9" fillId="7" borderId="23" xfId="0" applyFont="1" applyFill="1" applyBorder="1"/>
    <xf numFmtId="0" fontId="7" fillId="5" borderId="11" xfId="0" applyFont="1" applyFill="1" applyBorder="1" applyAlignment="1">
      <alignment horizontal="center" wrapText="1"/>
    </xf>
    <xf numFmtId="0" fontId="5" fillId="0" borderId="12" xfId="0" applyFont="1" applyBorder="1"/>
    <xf numFmtId="0" fontId="5" fillId="0" borderId="13" xfId="0" applyFont="1" applyBorder="1"/>
    <xf numFmtId="2" fontId="7" fillId="3" borderId="11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 wrapText="1"/>
    </xf>
    <xf numFmtId="0" fontId="5" fillId="0" borderId="16" xfId="0" applyFont="1" applyBorder="1"/>
    <xf numFmtId="3" fontId="7" fillId="5" borderId="11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15" xfId="0" applyFont="1" applyBorder="1"/>
    <xf numFmtId="0" fontId="7" fillId="3" borderId="11" xfId="0" applyFont="1" applyFill="1" applyBorder="1" applyAlignment="1">
      <alignment horizontal="center" wrapText="1"/>
    </xf>
    <xf numFmtId="0" fontId="8" fillId="6" borderId="11" xfId="0" applyFont="1" applyFill="1" applyBorder="1" applyAlignment="1">
      <alignment horizontal="right"/>
    </xf>
    <xf numFmtId="0" fontId="7" fillId="5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5" fillId="0" borderId="18" xfId="0" applyFont="1" applyBorder="1"/>
    <xf numFmtId="187" fontId="9" fillId="7" borderId="20" xfId="0" applyNumberFormat="1" applyFont="1" applyFill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5" workbookViewId="0"/>
  </sheetViews>
  <sheetFormatPr defaultColWidth="12.625" defaultRowHeight="15" customHeight="1" x14ac:dyDescent="0.2"/>
  <cols>
    <col min="1" max="1" width="22" customWidth="1"/>
    <col min="2" max="2" width="25.125" customWidth="1"/>
    <col min="3" max="3" width="5.125" customWidth="1"/>
    <col min="4" max="4" width="4.375" customWidth="1"/>
    <col min="5" max="5" width="5.5" customWidth="1"/>
    <col min="6" max="6" width="6" customWidth="1"/>
    <col min="7" max="8" width="5.125" customWidth="1"/>
    <col min="9" max="9" width="9.875" customWidth="1"/>
    <col min="10" max="10" width="8.5" hidden="1" customWidth="1"/>
    <col min="11" max="11" width="7.625" customWidth="1"/>
    <col min="12" max="12" width="16.25" customWidth="1"/>
    <col min="13" max="13" width="26.375" customWidth="1"/>
    <col min="14" max="14" width="12.25" customWidth="1"/>
    <col min="15" max="15" width="11.875" customWidth="1"/>
    <col min="16" max="19" width="9" customWidth="1"/>
    <col min="20" max="20" width="13.25" customWidth="1"/>
    <col min="21" max="21" width="13.125" customWidth="1"/>
    <col min="22" max="22" width="16.75" customWidth="1"/>
    <col min="23" max="24" width="9" customWidth="1"/>
    <col min="25" max="26" width="8.625" customWidth="1"/>
  </cols>
  <sheetData>
    <row r="1" spans="1:26" ht="14.25" hidden="1" customHeight="1" x14ac:dyDescent="0.2">
      <c r="A1" s="1">
        <v>50</v>
      </c>
      <c r="B1" s="2"/>
      <c r="C1" s="1">
        <v>1</v>
      </c>
      <c r="D1" s="1">
        <v>1</v>
      </c>
      <c r="E1" s="2"/>
      <c r="F1" s="3" t="s">
        <v>0</v>
      </c>
      <c r="G1" s="1">
        <v>0</v>
      </c>
      <c r="H1" s="2"/>
      <c r="I1" s="2"/>
      <c r="J1" s="4"/>
      <c r="K1" s="4"/>
      <c r="L1" s="4"/>
      <c r="M1" s="4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hidden="1" customHeight="1" x14ac:dyDescent="0.2">
      <c r="A2" s="1">
        <f t="shared" ref="A2:A7" si="0">A1+40</f>
        <v>90</v>
      </c>
      <c r="B2" s="2"/>
      <c r="C2" s="1">
        <v>2</v>
      </c>
      <c r="D2" s="1">
        <v>0.875</v>
      </c>
      <c r="E2" s="2"/>
      <c r="F2" s="3" t="s">
        <v>1</v>
      </c>
      <c r="G2" s="1">
        <v>0.5</v>
      </c>
      <c r="H2" s="2"/>
      <c r="I2" s="2"/>
      <c r="J2" s="4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hidden="1" customHeight="1" x14ac:dyDescent="0.2">
      <c r="A3" s="1">
        <f t="shared" si="0"/>
        <v>130</v>
      </c>
      <c r="B3" s="2"/>
      <c r="C3" s="1">
        <v>3</v>
      </c>
      <c r="D3" s="1">
        <v>0.75</v>
      </c>
      <c r="E3" s="2"/>
      <c r="F3" s="3" t="s">
        <v>2</v>
      </c>
      <c r="G3" s="1">
        <v>0.95</v>
      </c>
      <c r="H3" s="2"/>
      <c r="I3" s="2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hidden="1" customHeight="1" x14ac:dyDescent="0.2">
      <c r="A4" s="1">
        <f t="shared" si="0"/>
        <v>170</v>
      </c>
      <c r="B4" s="2"/>
      <c r="C4" s="1">
        <v>4</v>
      </c>
      <c r="D4" s="1">
        <v>0.625</v>
      </c>
      <c r="E4" s="2"/>
      <c r="F4" s="3" t="s">
        <v>3</v>
      </c>
      <c r="G4" s="1">
        <v>1</v>
      </c>
      <c r="H4" s="2"/>
      <c r="I4" s="2"/>
      <c r="J4" s="4"/>
      <c r="K4" s="4"/>
      <c r="L4" s="4"/>
      <c r="M4" s="4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hidden="1" customHeight="1" x14ac:dyDescent="0.2">
      <c r="A5" s="1">
        <f t="shared" si="0"/>
        <v>210</v>
      </c>
      <c r="B5" s="2"/>
      <c r="C5" s="1">
        <v>5</v>
      </c>
      <c r="D5" s="1">
        <v>0.53749999999999998</v>
      </c>
      <c r="E5" s="2"/>
      <c r="F5" s="3" t="s">
        <v>4</v>
      </c>
      <c r="G5" s="1">
        <v>0.75</v>
      </c>
      <c r="H5" s="2"/>
      <c r="I5" s="2"/>
      <c r="J5" s="4"/>
      <c r="K5" s="4"/>
      <c r="L5" s="4"/>
      <c r="M5" s="4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hidden="1" customHeight="1" x14ac:dyDescent="0.2">
      <c r="A6" s="1">
        <f t="shared" si="0"/>
        <v>250</v>
      </c>
      <c r="B6" s="2"/>
      <c r="C6" s="1">
        <v>6</v>
      </c>
      <c r="D6" s="1">
        <v>0.46879999999999999</v>
      </c>
      <c r="E6" s="2"/>
      <c r="F6" s="3" t="s">
        <v>5</v>
      </c>
      <c r="G6" s="1">
        <v>0.65</v>
      </c>
      <c r="H6" s="2"/>
      <c r="I6" s="2"/>
      <c r="J6" s="4"/>
      <c r="K6" s="4"/>
      <c r="L6" s="4"/>
      <c r="M6" s="4"/>
      <c r="N6" s="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hidden="1" customHeight="1" x14ac:dyDescent="0.2">
      <c r="A7" s="1">
        <f t="shared" si="0"/>
        <v>290</v>
      </c>
      <c r="B7" s="2"/>
      <c r="C7" s="1">
        <v>7</v>
      </c>
      <c r="D7" s="1">
        <v>0.41070000000000001</v>
      </c>
      <c r="E7" s="2"/>
      <c r="F7" s="3" t="s">
        <v>6</v>
      </c>
      <c r="G7" s="1">
        <v>0.65</v>
      </c>
      <c r="H7" s="2"/>
      <c r="I7" s="2"/>
      <c r="J7" s="4"/>
      <c r="K7" s="4"/>
      <c r="L7" s="4"/>
      <c r="M7" s="4"/>
      <c r="N7" s="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hidden="1" customHeight="1" x14ac:dyDescent="0.2">
      <c r="A8" s="2"/>
      <c r="B8" s="2"/>
      <c r="C8" s="2"/>
      <c r="D8" s="2"/>
      <c r="E8" s="2"/>
      <c r="F8" s="3" t="s">
        <v>7</v>
      </c>
      <c r="G8" s="1">
        <v>0.35</v>
      </c>
      <c r="H8" s="2"/>
      <c r="I8" s="2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hidden="1" customHeight="1" x14ac:dyDescent="0.2">
      <c r="A9" s="2"/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2" hidden="1" customHeight="1" x14ac:dyDescent="0.2">
      <c r="A10" s="5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  <c r="I10" s="5" t="s">
        <v>16</v>
      </c>
      <c r="J10" s="6" t="s">
        <v>17</v>
      </c>
      <c r="K10" s="6" t="s">
        <v>18</v>
      </c>
      <c r="L10" s="6" t="s">
        <v>19</v>
      </c>
      <c r="M10" s="6" t="s">
        <v>20</v>
      </c>
      <c r="N10" s="6" t="s">
        <v>21</v>
      </c>
      <c r="O10" s="5" t="s">
        <v>22</v>
      </c>
      <c r="P10" s="5" t="s">
        <v>23</v>
      </c>
      <c r="Q10" s="5" t="s">
        <v>24</v>
      </c>
      <c r="R10" s="5" t="s">
        <v>25</v>
      </c>
      <c r="S10" s="5" t="s">
        <v>26</v>
      </c>
      <c r="T10" s="5" t="s">
        <v>27</v>
      </c>
      <c r="U10" s="7" t="s">
        <v>28</v>
      </c>
      <c r="V10" s="7" t="s">
        <v>29</v>
      </c>
      <c r="W10" s="8"/>
      <c r="X10" s="9" t="s">
        <v>30</v>
      </c>
      <c r="Y10" s="8"/>
      <c r="Z10" s="8"/>
    </row>
    <row r="11" spans="1:26" ht="14.25" hidden="1" customHeight="1" x14ac:dyDescent="0.2">
      <c r="A11" s="10" t="s">
        <v>31</v>
      </c>
      <c r="B11" s="10">
        <v>5618</v>
      </c>
      <c r="C11" s="10">
        <v>15</v>
      </c>
      <c r="D11" s="10">
        <v>1000</v>
      </c>
      <c r="E11" s="10">
        <v>580</v>
      </c>
      <c r="F11" s="10">
        <v>1</v>
      </c>
      <c r="G11" s="10">
        <v>0</v>
      </c>
      <c r="H11" s="10">
        <v>13.6</v>
      </c>
      <c r="I11" s="10">
        <v>413.6</v>
      </c>
      <c r="J11" s="11">
        <v>1000</v>
      </c>
      <c r="K11" s="12">
        <v>60</v>
      </c>
      <c r="L11" s="12">
        <v>136</v>
      </c>
      <c r="M11" s="12" t="s">
        <v>1</v>
      </c>
      <c r="N11" s="12">
        <v>100</v>
      </c>
      <c r="O11" s="10">
        <f>N11*1.3</f>
        <v>130</v>
      </c>
      <c r="P11" s="10">
        <f>VLOOKUP(M11,$F$1:$G$8,2,0)</f>
        <v>0.5</v>
      </c>
      <c r="Q11" s="10">
        <f>IF(L11&lt;=K11+(K11*1/4),1,IF(L11&lt;=K11*2+(K11*1/4),2,IF(L11&lt;=K11*3+(K11*1/4),3,IF(L11&lt;=K11*4+(K11*1/4),4,IF(L11&lt;=K11*5+(K11*1/4),5,IF(L11&lt;=K11*6+(K11*1/4),6,7))))))</f>
        <v>3</v>
      </c>
      <c r="R11" s="10">
        <f>IF(M11="แปลงที่ดินใช้ประโยชน์เป็นทาง",1,VLOOKUP(Q11,$C$1:$D$7,2,0))</f>
        <v>1</v>
      </c>
      <c r="S11" s="10">
        <f>IF(R11*P11*J11&lt;O11,O11,R11*P11*J11)</f>
        <v>500</v>
      </c>
      <c r="T11" s="10">
        <f>IF(P11=0,N11,S11)</f>
        <v>500</v>
      </c>
      <c r="U11" s="13">
        <f>IF(T11="","",IF(T11&lt;100,MROUND(T11,5),IF(T11&lt;1000,MROUND(T11,10),IF(T11&lt;10000,MROUND(T11,50),IF(T11&lt;100000,MROUND(T11,500),IF(T11&lt;1000000,MROUND(T11,5000),MROUND(T11,50000)))))))</f>
        <v>500</v>
      </c>
      <c r="V11" s="14">
        <f>U11*I11</f>
        <v>206800</v>
      </c>
      <c r="W11" s="2"/>
      <c r="X11" s="2"/>
      <c r="Y11" s="2"/>
      <c r="Z11" s="2"/>
    </row>
    <row r="12" spans="1:26" ht="14.25" hidden="1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6"/>
      <c r="K12" s="16"/>
      <c r="L12" s="16"/>
      <c r="M12" s="16"/>
      <c r="N12" s="16"/>
      <c r="O12" s="15"/>
      <c r="P12" s="15"/>
      <c r="Q12" s="15"/>
      <c r="R12" s="15"/>
      <c r="S12" s="15"/>
      <c r="T12" s="15"/>
      <c r="U12" s="17"/>
      <c r="V12" s="18"/>
      <c r="W12" s="2"/>
      <c r="X12" s="2"/>
      <c r="Y12" s="2"/>
      <c r="Z12" s="2"/>
    </row>
    <row r="13" spans="1:26" ht="14.25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"/>
      <c r="V13" s="20"/>
      <c r="W13" s="2"/>
      <c r="X13" s="2"/>
      <c r="Y13" s="2"/>
      <c r="Z13" s="2"/>
    </row>
    <row r="14" spans="1:26" ht="14.25" hidden="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"/>
      <c r="V14" s="20"/>
      <c r="W14" s="2"/>
      <c r="X14" s="2"/>
      <c r="Y14" s="2"/>
      <c r="Z14" s="2"/>
    </row>
    <row r="15" spans="1:26" ht="43.5" customHeight="1" x14ac:dyDescent="0.2">
      <c r="A15" s="49" t="s">
        <v>32</v>
      </c>
      <c r="B15" s="50"/>
      <c r="C15" s="50"/>
      <c r="D15" s="50"/>
      <c r="E15" s="50"/>
      <c r="F15" s="50"/>
      <c r="G15" s="50"/>
      <c r="H15" s="51"/>
      <c r="I15" s="21"/>
      <c r="J15" s="22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"/>
      <c r="V15" s="20"/>
      <c r="W15" s="2"/>
      <c r="X15" s="2"/>
      <c r="Y15" s="2"/>
      <c r="Z15" s="2"/>
    </row>
    <row r="16" spans="1:26" ht="14.25" customHeight="1" x14ac:dyDescent="0.5">
      <c r="A16" s="46" t="s">
        <v>33</v>
      </c>
      <c r="B16" s="23" t="s">
        <v>8</v>
      </c>
      <c r="C16" s="42" t="s">
        <v>31</v>
      </c>
      <c r="D16" s="43"/>
      <c r="E16" s="43"/>
      <c r="F16" s="43"/>
      <c r="G16" s="43"/>
      <c r="H16" s="44"/>
      <c r="I16" s="24"/>
      <c r="J16" s="22"/>
      <c r="K16" s="19"/>
      <c r="L16" s="19"/>
      <c r="M16" s="19"/>
      <c r="N16" s="25"/>
      <c r="O16" s="25"/>
      <c r="P16" s="19"/>
      <c r="Q16" s="19"/>
      <c r="R16" s="19"/>
      <c r="S16" s="19"/>
      <c r="T16" s="19"/>
      <c r="U16" s="2"/>
      <c r="V16" s="20"/>
      <c r="W16" s="2"/>
      <c r="X16" s="2"/>
      <c r="Y16" s="2"/>
      <c r="Z16" s="2"/>
    </row>
    <row r="17" spans="1:26" ht="14.25" customHeight="1" x14ac:dyDescent="0.5">
      <c r="A17" s="52"/>
      <c r="B17" s="23" t="s">
        <v>9</v>
      </c>
      <c r="C17" s="42">
        <v>5618</v>
      </c>
      <c r="D17" s="43"/>
      <c r="E17" s="43"/>
      <c r="F17" s="43"/>
      <c r="G17" s="43"/>
      <c r="H17" s="44"/>
      <c r="I17" s="26"/>
      <c r="J17" s="27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"/>
      <c r="V17" s="20"/>
      <c r="W17" s="29"/>
      <c r="X17" s="29"/>
      <c r="Y17" s="29"/>
      <c r="Z17" s="29"/>
    </row>
    <row r="18" spans="1:26" ht="14.25" customHeight="1" x14ac:dyDescent="0.5">
      <c r="A18" s="52"/>
      <c r="B18" s="23" t="s">
        <v>10</v>
      </c>
      <c r="C18" s="42">
        <v>15</v>
      </c>
      <c r="D18" s="43"/>
      <c r="E18" s="43"/>
      <c r="F18" s="43"/>
      <c r="G18" s="43"/>
      <c r="H18" s="44"/>
      <c r="I18" s="26"/>
      <c r="J18" s="27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"/>
      <c r="V18" s="20"/>
      <c r="W18" s="29"/>
      <c r="X18" s="29"/>
      <c r="Y18" s="29"/>
      <c r="Z18" s="29"/>
    </row>
    <row r="19" spans="1:26" ht="14.25" customHeight="1" x14ac:dyDescent="0.5">
      <c r="A19" s="52"/>
      <c r="B19" s="23" t="s">
        <v>11</v>
      </c>
      <c r="C19" s="42">
        <v>1000</v>
      </c>
      <c r="D19" s="43"/>
      <c r="E19" s="43"/>
      <c r="F19" s="43"/>
      <c r="G19" s="43"/>
      <c r="H19" s="44"/>
      <c r="I19" s="26"/>
      <c r="J19" s="27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"/>
      <c r="V19" s="20"/>
      <c r="W19" s="29"/>
      <c r="X19" s="29"/>
      <c r="Y19" s="29"/>
      <c r="Z19" s="29"/>
    </row>
    <row r="20" spans="1:26" ht="14.25" customHeight="1" x14ac:dyDescent="0.5">
      <c r="A20" s="47"/>
      <c r="B20" s="23" t="s">
        <v>12</v>
      </c>
      <c r="C20" s="42">
        <v>580</v>
      </c>
      <c r="D20" s="43"/>
      <c r="E20" s="43"/>
      <c r="F20" s="43"/>
      <c r="G20" s="43"/>
      <c r="H20" s="44"/>
      <c r="I20" s="30"/>
      <c r="J20" s="31"/>
      <c r="K20" s="28"/>
      <c r="L20" s="28"/>
      <c r="M20" s="28"/>
      <c r="N20" s="32"/>
      <c r="O20" s="32"/>
      <c r="P20" s="28"/>
      <c r="Q20" s="28"/>
      <c r="R20" s="28"/>
      <c r="S20" s="28"/>
      <c r="T20" s="28"/>
      <c r="U20" s="2"/>
      <c r="V20" s="20"/>
      <c r="W20" s="29"/>
      <c r="X20" s="29"/>
      <c r="Y20" s="29"/>
      <c r="Z20" s="29"/>
    </row>
    <row r="21" spans="1:26" ht="14.25" customHeight="1" x14ac:dyDescent="0.2">
      <c r="A21" s="46" t="s">
        <v>34</v>
      </c>
      <c r="B21" s="23" t="s">
        <v>35</v>
      </c>
      <c r="C21" s="33">
        <v>1</v>
      </c>
      <c r="D21" s="34" t="s">
        <v>13</v>
      </c>
      <c r="E21" s="33">
        <v>0</v>
      </c>
      <c r="F21" s="34" t="s">
        <v>14</v>
      </c>
      <c r="G21" s="33">
        <v>0</v>
      </c>
      <c r="H21" s="34" t="s">
        <v>36</v>
      </c>
      <c r="I21" s="30"/>
      <c r="J21" s="27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"/>
      <c r="V21" s="20"/>
      <c r="W21" s="29"/>
      <c r="X21" s="29"/>
      <c r="Y21" s="29"/>
      <c r="Z21" s="29"/>
    </row>
    <row r="22" spans="1:26" ht="14.25" customHeight="1" x14ac:dyDescent="0.5">
      <c r="A22" s="47"/>
      <c r="B22" s="23" t="s">
        <v>37</v>
      </c>
      <c r="C22" s="45">
        <f>((C21*400)+(E21*100)+G21)</f>
        <v>400</v>
      </c>
      <c r="D22" s="43"/>
      <c r="E22" s="43"/>
      <c r="F22" s="43"/>
      <c r="G22" s="43"/>
      <c r="H22" s="44"/>
      <c r="I22" s="35"/>
      <c r="J22" s="3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5">
      <c r="A23" s="46" t="s">
        <v>38</v>
      </c>
      <c r="B23" s="23" t="s">
        <v>17</v>
      </c>
      <c r="C23" s="48">
        <v>380</v>
      </c>
      <c r="D23" s="43"/>
      <c r="E23" s="43"/>
      <c r="F23" s="43"/>
      <c r="G23" s="43"/>
      <c r="H23" s="44"/>
      <c r="I23" s="35" t="s">
        <v>39</v>
      </c>
      <c r="J23" s="3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5">
      <c r="A24" s="52"/>
      <c r="B24" s="23" t="s">
        <v>40</v>
      </c>
      <c r="C24" s="42">
        <v>40</v>
      </c>
      <c r="D24" s="43"/>
      <c r="E24" s="43"/>
      <c r="F24" s="43"/>
      <c r="G24" s="43"/>
      <c r="H24" s="44"/>
      <c r="I24" s="35" t="s">
        <v>41</v>
      </c>
      <c r="J24" s="3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5">
      <c r="A25" s="52"/>
      <c r="B25" s="23" t="s">
        <v>19</v>
      </c>
      <c r="C25" s="42">
        <v>40</v>
      </c>
      <c r="D25" s="43"/>
      <c r="E25" s="43"/>
      <c r="F25" s="43"/>
      <c r="G25" s="43"/>
      <c r="H25" s="44"/>
      <c r="I25" s="35" t="s">
        <v>41</v>
      </c>
      <c r="J25" s="3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8.5" customHeight="1" x14ac:dyDescent="0.5">
      <c r="A26" s="52"/>
      <c r="B26" s="23" t="s">
        <v>20</v>
      </c>
      <c r="C26" s="55" t="s">
        <v>3</v>
      </c>
      <c r="D26" s="43"/>
      <c r="E26" s="43"/>
      <c r="F26" s="43"/>
      <c r="G26" s="43"/>
      <c r="H26" s="44"/>
      <c r="I26" s="35"/>
      <c r="J26" s="3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">
      <c r="A27" s="47"/>
      <c r="B27" s="23" t="s">
        <v>42</v>
      </c>
      <c r="C27" s="42">
        <v>100</v>
      </c>
      <c r="D27" s="43"/>
      <c r="E27" s="43"/>
      <c r="F27" s="43"/>
      <c r="G27" s="43"/>
      <c r="H27" s="44"/>
      <c r="I27" s="35" t="s">
        <v>39</v>
      </c>
      <c r="J27" s="3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hidden="1" customHeight="1" x14ac:dyDescent="0.6">
      <c r="A28" s="37"/>
      <c r="B28" s="23" t="s">
        <v>22</v>
      </c>
      <c r="C28" s="53">
        <f>C27*1.3</f>
        <v>130</v>
      </c>
      <c r="D28" s="43"/>
      <c r="E28" s="43"/>
      <c r="F28" s="43"/>
      <c r="G28" s="43"/>
      <c r="H28" s="44"/>
      <c r="I28" s="35"/>
      <c r="J28" s="3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hidden="1" customHeight="1" x14ac:dyDescent="0.6">
      <c r="A29" s="37"/>
      <c r="B29" s="23" t="s">
        <v>23</v>
      </c>
      <c r="C29" s="53">
        <f>VLOOKUP(C26,$F$1:$G$8,2,0)</f>
        <v>1</v>
      </c>
      <c r="D29" s="43"/>
      <c r="E29" s="43"/>
      <c r="F29" s="43"/>
      <c r="G29" s="43"/>
      <c r="H29" s="44"/>
      <c r="I29" s="35"/>
      <c r="J29" s="3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hidden="1" customHeight="1" x14ac:dyDescent="0.6">
      <c r="A30" s="37"/>
      <c r="B30" s="23" t="s">
        <v>24</v>
      </c>
      <c r="C30" s="53">
        <f>IF(C25&lt;=C24+(C24*1/4),1,IF(C25&lt;=C24*2+(C24*1/4),2,IF(C25&lt;=C24*3+(C24*1/4),3,IF(C25&lt;=C24*4+(C24*1/4),4,IF(C25&lt;=C24*5+(C24*1/4),5,IF(C25&lt;=C24*6+(C24*1/4),6,7))))))</f>
        <v>1</v>
      </c>
      <c r="D30" s="43"/>
      <c r="E30" s="43"/>
      <c r="F30" s="43"/>
      <c r="G30" s="43"/>
      <c r="H30" s="44"/>
      <c r="I30" s="35"/>
      <c r="J30" s="3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hidden="1" customHeight="1" x14ac:dyDescent="0.6">
      <c r="A31" s="37"/>
      <c r="B31" s="23" t="s">
        <v>25</v>
      </c>
      <c r="C31" s="53">
        <f>IF(C26="แปลงที่ดินใช้ประโยชน์เป็นทาง",1,VLOOKUP(C30,$C$1:$D$7,2,0))</f>
        <v>1</v>
      </c>
      <c r="D31" s="43"/>
      <c r="E31" s="43"/>
      <c r="F31" s="43"/>
      <c r="G31" s="43"/>
      <c r="H31" s="44"/>
      <c r="I31" s="35"/>
      <c r="J31" s="3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hidden="1" customHeight="1" x14ac:dyDescent="0.5">
      <c r="A32" s="56" t="s">
        <v>28</v>
      </c>
      <c r="B32" s="23" t="s">
        <v>26</v>
      </c>
      <c r="C32" s="53">
        <f>IF(C31*C29*C23&lt;C28,C28,C31*C29*C23)</f>
        <v>380</v>
      </c>
      <c r="D32" s="43"/>
      <c r="E32" s="43"/>
      <c r="F32" s="43"/>
      <c r="G32" s="43"/>
      <c r="H32" s="44"/>
      <c r="I32" s="35" t="s">
        <v>39</v>
      </c>
      <c r="J32" s="3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5">
      <c r="A33" s="52"/>
      <c r="B33" s="23" t="s">
        <v>27</v>
      </c>
      <c r="C33" s="53">
        <f>IF(C26="ที่ดินหน่วยนอกเหนือ",C27,IF(C26="แปลงที่ดินใช้ประโยชน์เป็นทาง",C23*C29,C32))</f>
        <v>380</v>
      </c>
      <c r="D33" s="43"/>
      <c r="E33" s="43"/>
      <c r="F33" s="43"/>
      <c r="G33" s="43"/>
      <c r="H33" s="44"/>
      <c r="I33" s="35" t="s">
        <v>39</v>
      </c>
      <c r="J33" s="3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hidden="1" customHeight="1" x14ac:dyDescent="0.75">
      <c r="A34" s="52"/>
      <c r="B34" s="38" t="s">
        <v>43</v>
      </c>
      <c r="C34" s="54">
        <f>IF(C33="","",IF(C33&lt;100,MROUND(C33,5),IF(C33&lt;1000,MROUND(C33,10),IF(C33&lt;10000,MROUND(C33,50),IF(C33&lt;100000,MROUND(C33,500),IF(C33&lt;1000000,MROUND(C33,5000),MROUND(C33,50000)))))))</f>
        <v>380</v>
      </c>
      <c r="D34" s="43"/>
      <c r="E34" s="43"/>
      <c r="F34" s="43"/>
      <c r="G34" s="43"/>
      <c r="H34" s="44"/>
      <c r="I34" s="39" t="s">
        <v>39</v>
      </c>
      <c r="J34" s="3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75">
      <c r="A35" s="52"/>
      <c r="B35" s="38" t="s">
        <v>43</v>
      </c>
      <c r="C35" s="54">
        <f>IF(C34&gt;C23,C23,C34)</f>
        <v>380</v>
      </c>
      <c r="D35" s="43"/>
      <c r="E35" s="43"/>
      <c r="F35" s="43"/>
      <c r="G35" s="43"/>
      <c r="H35" s="44"/>
      <c r="I35" s="39" t="s">
        <v>39</v>
      </c>
      <c r="J35" s="3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1.05">
      <c r="A36" s="57"/>
      <c r="B36" s="40" t="s">
        <v>29</v>
      </c>
      <c r="C36" s="58">
        <f>C35*C22</f>
        <v>152000</v>
      </c>
      <c r="D36" s="59"/>
      <c r="E36" s="59"/>
      <c r="F36" s="59"/>
      <c r="G36" s="59"/>
      <c r="H36" s="60"/>
      <c r="I36" s="41" t="s">
        <v>44</v>
      </c>
      <c r="J36" s="3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5">
    <mergeCell ref="A32:A36"/>
    <mergeCell ref="C36:H36"/>
    <mergeCell ref="C32:H32"/>
    <mergeCell ref="C33:H33"/>
    <mergeCell ref="C34:H34"/>
    <mergeCell ref="C35:H35"/>
    <mergeCell ref="C26:H26"/>
    <mergeCell ref="C27:H27"/>
    <mergeCell ref="C28:H28"/>
    <mergeCell ref="C29:H29"/>
    <mergeCell ref="C30:H30"/>
    <mergeCell ref="C31:H31"/>
    <mergeCell ref="C25:H25"/>
    <mergeCell ref="A15:H15"/>
    <mergeCell ref="A16:A20"/>
    <mergeCell ref="C16:H16"/>
    <mergeCell ref="C17:H17"/>
    <mergeCell ref="C18:H18"/>
    <mergeCell ref="C19:H19"/>
    <mergeCell ref="A23:A27"/>
    <mergeCell ref="C20:H20"/>
    <mergeCell ref="C22:H22"/>
    <mergeCell ref="A21:A22"/>
    <mergeCell ref="C23:H23"/>
    <mergeCell ref="C24:H24"/>
  </mergeCells>
  <dataValidations count="1">
    <dataValidation type="list" allowBlank="1" showErrorMessage="1" sqref="C26 M11:M1000" xr:uid="{00000000-0002-0000-0000-000000000000}">
      <formula1>$F$1:$F$8</formula1>
    </dataValidation>
  </dataValidations>
  <pageMargins left="0.70463493199713678" right="0.31496062992125984" top="0.50733715103793853" bottom="0.15748031496062992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คำนวณ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6503-0251</cp:lastModifiedBy>
  <dcterms:created xsi:type="dcterms:W3CDTF">2019-07-25T08:26:02Z</dcterms:created>
  <dcterms:modified xsi:type="dcterms:W3CDTF">2024-06-14T02:45:20Z</dcterms:modified>
</cp:coreProperties>
</file>